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5655" activeTab="0"/>
  </bookViews>
  <sheets>
    <sheet name="показатели" sheetId="1" r:id="rId1"/>
  </sheets>
  <definedNames/>
  <calcPr fullCalcOnLoad="1"/>
</workbook>
</file>

<file path=xl/sharedStrings.xml><?xml version="1.0" encoding="utf-8"?>
<sst xmlns="http://schemas.openxmlformats.org/spreadsheetml/2006/main" count="92" uniqueCount="64">
  <si>
    <t>№ п/п</t>
  </si>
  <si>
    <t>Эффективность реализации МП</t>
  </si>
  <si>
    <t>Наименование муниципальной программы</t>
  </si>
  <si>
    <t>кассовое исполнение</t>
  </si>
  <si>
    <t>Администрация Чебаркульского ГО</t>
  </si>
  <si>
    <t>Профилактика правонарушений на территории Чебаркульского городского округа</t>
  </si>
  <si>
    <t>Профилактика экстремизма на территории Чебаркульского городского округа</t>
  </si>
  <si>
    <t>Профилактика терроризма, минимизации и (или) ликвидации последствий проявлений терроризма на территории Чебаркульского городского округа</t>
  </si>
  <si>
    <t>Улучшение условий и охраны труда в Чебаркульском городском округе</t>
  </si>
  <si>
    <t>Развитие муниципальной службы в Чебаркульском городском округе</t>
  </si>
  <si>
    <t xml:space="preserve">Медицинские кадры на территории Чебаркульского городского округа </t>
  </si>
  <si>
    <t>Поддержка садоводческих и/или огороднических некоммерческих товариществ, расположенных на территории Чебаркульского городского округа</t>
  </si>
  <si>
    <t>Развитие информационного общества на территории Чебаркульского городского округа</t>
  </si>
  <si>
    <t>Развитие малого и среднего предпринимательства в монопрофильном муниципальном образовании  Чебаркульский городской округ Челябинской области</t>
  </si>
  <si>
    <t>Профилактика безнадзорности и правонарушений несовершеннолетних Чебаркульского городского округа</t>
  </si>
  <si>
    <t>Молодежь Чебаркуля</t>
  </si>
  <si>
    <t>Противодействие незаконному обороту и потреблению наркотиков и их прекурсоров</t>
  </si>
  <si>
    <t>Управление образования</t>
  </si>
  <si>
    <t xml:space="preserve">Развитие образования в Чебаркульском городском округе </t>
  </si>
  <si>
    <t xml:space="preserve">Поддержка и развитие дошкольного образования в Чебаркульском городском округе </t>
  </si>
  <si>
    <t>Управление социальной защиты населения</t>
  </si>
  <si>
    <t xml:space="preserve">О социальной поддержке населения муниципального образования «Чебаркульский городской округ» </t>
  </si>
  <si>
    <t>Крепкая семья</t>
  </si>
  <si>
    <t>Доступная среда</t>
  </si>
  <si>
    <t>Поддержка социально ориентированных некоммерческих организаций Чебаркульского ГО</t>
  </si>
  <si>
    <t>Управление культуры</t>
  </si>
  <si>
    <t>Развитие культуры в муниципальном образовании «Чебаркульский городской округ»</t>
  </si>
  <si>
    <t>Создание условий для развития туризма на территории Чебаркульского городского округа</t>
  </si>
  <si>
    <t>Финансовое управление</t>
  </si>
  <si>
    <t>Управление муниципальными финансами и муниципальным долгом Чебаркульского ГО</t>
  </si>
  <si>
    <t>Управление муниципальной собственности</t>
  </si>
  <si>
    <t>Обеспечение доступным и комфортным жильем граждан РФ в Чебаркульском ГО</t>
  </si>
  <si>
    <t>Эффективное управление муниципальной собственностью Чебаркульского ГО</t>
  </si>
  <si>
    <t>Управление жилищно-коммунального хозяйства</t>
  </si>
  <si>
    <t>Благоустройство территории Чебаркульского ГО</t>
  </si>
  <si>
    <t>Повышение безопасности дорожного движения и создание безопасных условий передвижения пешеходов в Чебаркульском городской округ</t>
  </si>
  <si>
    <t>Модернизация объектов коммунальной инфраструктуры на территории Чебаркульского ГО</t>
  </si>
  <si>
    <t>Повышение энергетической эффективности экономики Чебаркульского городского округа и сокращение энергетических издержек в бюджетном секторе</t>
  </si>
  <si>
    <t>Управление по физической культуре и спорту</t>
  </si>
  <si>
    <t>Развитие физической культуры и спорта в муниципальном образовании «Чебаркульский городской округ»</t>
  </si>
  <si>
    <t>всего</t>
  </si>
  <si>
    <t>высокая</t>
  </si>
  <si>
    <t>финансирование не предусмотрено</t>
  </si>
  <si>
    <t>Обеспечение выполнения мероприятий в сфере предупреждения возникновения и развития чрезвычайных ситуаций в Чебаркульском городском округе</t>
  </si>
  <si>
    <t>Формирование современной городской среды на территории Чебаркульского городского округа на 2018-2024 годы</t>
  </si>
  <si>
    <t>Природоохранные мероприятия  на территории Чебаркульского городского округа</t>
  </si>
  <si>
    <t xml:space="preserve">не менее, либо равное 0,90 - высокая;
не менее, либо равное 0,80 - средняя;
не менее, либо равное 0,70 - удовлетворительная;
менее 0,70 - неудовлетворительная;
более 2 -  свидетельствует о некорректном соотношении показателей 
</t>
  </si>
  <si>
    <t>ЭРмп = k10 x СДп + k12 x СРм + k11 x Сиба
(k10 = 0,7;
 k11 = 0,15; 
k12 = 0,15)</t>
  </si>
  <si>
    <t xml:space="preserve">число показателей </t>
  </si>
  <si>
    <t>Степень достижения показателей (индикаторов) программы</t>
  </si>
  <si>
    <t>Сумма степени достижения</t>
  </si>
  <si>
    <t>количество мероприятий, выполненных в полном объеме</t>
  </si>
  <si>
    <t xml:space="preserve">общее количество мероприятий, запланированных к реализации </t>
  </si>
  <si>
    <t>предусмотрено программой</t>
  </si>
  <si>
    <t>уровень отклонения, %</t>
  </si>
  <si>
    <t>уровень отклонения, руб.</t>
  </si>
  <si>
    <t>средняя</t>
  </si>
  <si>
    <t xml:space="preserve">неудовлетворительная
</t>
  </si>
  <si>
    <t>Степени достижения показателей (индикаторов) программы (СДп)</t>
  </si>
  <si>
    <t xml:space="preserve">Степени реализации  мероприятий программы(СРм) </t>
  </si>
  <si>
    <t>Степени использования бюджетных ассигнований на выполнение мероприятий муниципальной программы(Сиба)</t>
  </si>
  <si>
    <t>удовлетворительная</t>
  </si>
  <si>
    <t xml:space="preserve">Приложение к сводному годовому отчету 
о ходе реализации муниципальных программ за 2022 год
</t>
  </si>
  <si>
    <t>Оценка эффективности реализации муниципальных программ за 2022 год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</si>
</sst>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1"/>
      <name val="Calibri"/>
      <family val="0"/>
    </font>
    <font>
      <sz val="11"/>
      <color indexed="8"/>
      <name val="Calibri"/>
      <family val="2"/>
    </font>
    <font>
      <sz val="10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4" fontId="0" fillId="0" borderId="0" xfId="0" applyNumberFormat="1" applyFill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left" vertical="center" wrapText="1"/>
    </xf>
    <xf numFmtId="4" fontId="7" fillId="0" borderId="11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center" vertical="center" wrapText="1"/>
      <protection locked="0"/>
    </xf>
    <xf numFmtId="0" fontId="5" fillId="0" borderId="25" xfId="0" applyFont="1" applyFill="1" applyBorder="1" applyAlignment="1" applyProtection="1">
      <alignment horizontal="center" vertical="center" wrapText="1"/>
      <protection locked="0"/>
    </xf>
    <xf numFmtId="0" fontId="5" fillId="0" borderId="26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0" fontId="8" fillId="0" borderId="28" xfId="0" applyFont="1" applyFill="1" applyBorder="1" applyAlignment="1" applyProtection="1">
      <alignment horizontal="center" vertical="center" wrapText="1"/>
      <protection locked="0"/>
    </xf>
    <xf numFmtId="0" fontId="8" fillId="0" borderId="28" xfId="0" applyFont="1" applyFill="1" applyBorder="1" applyAlignment="1" applyProtection="1">
      <alignment horizontal="center" vertical="center" wrapText="1"/>
      <protection locked="0"/>
    </xf>
    <xf numFmtId="0" fontId="5" fillId="0" borderId="28" xfId="0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Fill="1" applyBorder="1" applyAlignment="1" applyProtection="1">
      <alignment horizontal="center" vertical="center" wrapText="1"/>
      <protection locked="0"/>
    </xf>
    <xf numFmtId="0" fontId="7" fillId="0" borderId="30" xfId="0" applyFont="1" applyFill="1" applyBorder="1" applyAlignment="1" applyProtection="1">
      <alignment horizontal="center" vertical="center"/>
      <protection locked="0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7" fillId="0" borderId="31" xfId="0" applyFont="1" applyFill="1" applyBorder="1" applyAlignment="1" applyProtection="1">
      <alignment horizontal="center" vertical="center" wrapText="1"/>
      <protection locked="0"/>
    </xf>
    <xf numFmtId="0" fontId="7" fillId="0" borderId="31" xfId="0" applyFont="1" applyFill="1" applyBorder="1" applyAlignment="1" applyProtection="1">
      <alignment horizontal="center" vertical="center" wrapText="1"/>
      <protection locked="0"/>
    </xf>
    <xf numFmtId="0" fontId="7" fillId="0" borderId="32" xfId="0" applyFont="1" applyFill="1" applyBorder="1" applyAlignment="1" applyProtection="1">
      <alignment horizontal="center" vertical="center" wrapText="1"/>
      <protection locked="0"/>
    </xf>
    <xf numFmtId="0" fontId="9" fillId="0" borderId="33" xfId="0" applyFont="1" applyFill="1" applyBorder="1" applyAlignment="1">
      <alignment horizontal="center" vertical="top" wrapText="1"/>
    </xf>
    <xf numFmtId="0" fontId="9" fillId="0" borderId="34" xfId="0" applyFont="1" applyFill="1" applyBorder="1" applyAlignment="1">
      <alignment/>
    </xf>
    <xf numFmtId="4" fontId="9" fillId="0" borderId="34" xfId="0" applyNumberFormat="1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7" fillId="0" borderId="12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justify" vertical="top" wrapText="1"/>
    </xf>
    <xf numFmtId="2" fontId="7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2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vertical="top" wrapText="1"/>
    </xf>
    <xf numFmtId="2" fontId="9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left"/>
    </xf>
    <xf numFmtId="4" fontId="10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/>
    </xf>
    <xf numFmtId="0" fontId="11" fillId="0" borderId="28" xfId="0" applyFont="1" applyFill="1" applyBorder="1" applyAlignment="1">
      <alignment/>
    </xf>
    <xf numFmtId="4" fontId="11" fillId="0" borderId="28" xfId="0" applyNumberFormat="1" applyFont="1" applyFill="1" applyBorder="1" applyAlignment="1">
      <alignment horizontal="center" vertical="center"/>
    </xf>
    <xf numFmtId="3" fontId="11" fillId="0" borderId="28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4" fontId="0" fillId="0" borderId="0" xfId="0" applyNumberForma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tabSelected="1" zoomScale="90" zoomScaleNormal="90" zoomScalePageLayoutView="0" workbookViewId="0" topLeftCell="A24">
      <selection activeCell="C37" sqref="C37"/>
    </sheetView>
  </sheetViews>
  <sheetFormatPr defaultColWidth="9.140625" defaultRowHeight="15"/>
  <cols>
    <col min="1" max="1" width="5.421875" style="75" bestFit="1" customWidth="1"/>
    <col min="2" max="2" width="53.421875" style="76" customWidth="1"/>
    <col min="3" max="4" width="12.57421875" style="76" customWidth="1"/>
    <col min="5" max="5" width="15.28125" style="76" customWidth="1"/>
    <col min="6" max="6" width="17.00390625" style="76" customWidth="1"/>
    <col min="7" max="7" width="18.7109375" style="76" customWidth="1"/>
    <col min="8" max="8" width="13.28125" style="76" customWidth="1"/>
    <col min="9" max="9" width="19.00390625" style="80" customWidth="1"/>
    <col min="10" max="10" width="17.140625" style="80" customWidth="1"/>
    <col min="11" max="11" width="12.00390625" style="80" customWidth="1"/>
    <col min="12" max="12" width="15.00390625" style="80" customWidth="1"/>
    <col min="13" max="13" width="28.421875" style="80" customWidth="1"/>
    <col min="14" max="14" width="28.421875" style="78" customWidth="1"/>
    <col min="15" max="15" width="9.00390625" style="51" bestFit="1" customWidth="1"/>
    <col min="16" max="16" width="11.00390625" style="51" bestFit="1" customWidth="1"/>
    <col min="17" max="16384" width="9.00390625" style="51" bestFit="1" customWidth="1"/>
  </cols>
  <sheetData>
    <row r="1" spans="1:14" s="12" customFormat="1" ht="32.25" customHeight="1">
      <c r="A1" s="8"/>
      <c r="B1" s="9"/>
      <c r="C1" s="9"/>
      <c r="D1" s="9"/>
      <c r="E1" s="9"/>
      <c r="F1" s="9"/>
      <c r="G1" s="9"/>
      <c r="H1" s="9"/>
      <c r="I1" s="10"/>
      <c r="J1" s="10"/>
      <c r="K1" s="10"/>
      <c r="L1" s="10"/>
      <c r="M1" s="11" t="s">
        <v>62</v>
      </c>
      <c r="N1" s="11"/>
    </row>
    <row r="2" spans="1:14" s="12" customFormat="1" ht="24" customHeight="1">
      <c r="A2" s="13" t="s">
        <v>63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s="12" customFormat="1" ht="21" customHeight="1" thickBot="1">
      <c r="A3" s="8"/>
      <c r="B3" s="9"/>
      <c r="C3" s="9"/>
      <c r="D3" s="9"/>
      <c r="E3" s="9"/>
      <c r="F3" s="9"/>
      <c r="G3" s="9"/>
      <c r="H3" s="9"/>
      <c r="I3" s="10"/>
      <c r="J3" s="10"/>
      <c r="K3" s="10"/>
      <c r="L3" s="10"/>
      <c r="M3" s="10"/>
      <c r="N3" s="14"/>
    </row>
    <row r="4" spans="1:14" s="12" customFormat="1" ht="48" customHeight="1">
      <c r="A4" s="15" t="s">
        <v>0</v>
      </c>
      <c r="B4" s="16" t="s">
        <v>2</v>
      </c>
      <c r="C4" s="17" t="s">
        <v>58</v>
      </c>
      <c r="D4" s="18"/>
      <c r="E4" s="19"/>
      <c r="F4" s="17" t="s">
        <v>59</v>
      </c>
      <c r="G4" s="18"/>
      <c r="H4" s="19"/>
      <c r="I4" s="17" t="s">
        <v>60</v>
      </c>
      <c r="J4" s="18"/>
      <c r="K4" s="18"/>
      <c r="L4" s="19"/>
      <c r="M4" s="20" t="s">
        <v>1</v>
      </c>
      <c r="N4" s="21"/>
    </row>
    <row r="5" spans="1:14" s="12" customFormat="1" ht="30.75" customHeight="1">
      <c r="A5" s="22"/>
      <c r="B5" s="23"/>
      <c r="C5" s="24"/>
      <c r="D5" s="25"/>
      <c r="E5" s="26"/>
      <c r="F5" s="24"/>
      <c r="G5" s="25"/>
      <c r="H5" s="26"/>
      <c r="I5" s="24"/>
      <c r="J5" s="25"/>
      <c r="K5" s="25"/>
      <c r="L5" s="26"/>
      <c r="M5" s="27" t="s">
        <v>47</v>
      </c>
      <c r="N5" s="28" t="s">
        <v>46</v>
      </c>
    </row>
    <row r="6" spans="1:14" s="12" customFormat="1" ht="36.75" customHeight="1">
      <c r="A6" s="22"/>
      <c r="B6" s="23"/>
      <c r="C6" s="29"/>
      <c r="D6" s="30"/>
      <c r="E6" s="31"/>
      <c r="F6" s="29"/>
      <c r="G6" s="30"/>
      <c r="H6" s="31"/>
      <c r="I6" s="29"/>
      <c r="J6" s="30"/>
      <c r="K6" s="30"/>
      <c r="L6" s="31"/>
      <c r="M6" s="27"/>
      <c r="N6" s="28"/>
    </row>
    <row r="7" spans="1:14" s="12" customFormat="1" ht="74.25" customHeight="1" thickBot="1">
      <c r="A7" s="32"/>
      <c r="B7" s="33"/>
      <c r="C7" s="34" t="s">
        <v>50</v>
      </c>
      <c r="D7" s="34" t="s">
        <v>48</v>
      </c>
      <c r="E7" s="34" t="s">
        <v>49</v>
      </c>
      <c r="F7" s="34" t="s">
        <v>51</v>
      </c>
      <c r="G7" s="34" t="s">
        <v>52</v>
      </c>
      <c r="H7" s="35"/>
      <c r="I7" s="34" t="s">
        <v>53</v>
      </c>
      <c r="J7" s="34" t="s">
        <v>3</v>
      </c>
      <c r="K7" s="35" t="s">
        <v>54</v>
      </c>
      <c r="L7" s="35" t="s">
        <v>55</v>
      </c>
      <c r="M7" s="36"/>
      <c r="N7" s="37"/>
    </row>
    <row r="8" spans="1:14" s="12" customFormat="1" ht="15.75" thickBot="1">
      <c r="A8" s="38">
        <v>1</v>
      </c>
      <c r="B8" s="39">
        <v>2</v>
      </c>
      <c r="C8" s="40">
        <v>3</v>
      </c>
      <c r="D8" s="40">
        <v>4</v>
      </c>
      <c r="E8" s="40">
        <v>5</v>
      </c>
      <c r="F8" s="40">
        <v>6</v>
      </c>
      <c r="G8" s="40">
        <v>7</v>
      </c>
      <c r="H8" s="41">
        <v>8</v>
      </c>
      <c r="I8" s="39">
        <v>9</v>
      </c>
      <c r="J8" s="39">
        <v>10</v>
      </c>
      <c r="K8" s="39">
        <v>11</v>
      </c>
      <c r="L8" s="40">
        <v>12</v>
      </c>
      <c r="M8" s="40">
        <v>13</v>
      </c>
      <c r="N8" s="42">
        <v>14</v>
      </c>
    </row>
    <row r="9" spans="1:14" s="47" customFormat="1" ht="15">
      <c r="A9" s="43"/>
      <c r="B9" s="44" t="s">
        <v>4</v>
      </c>
      <c r="C9" s="45">
        <f>(C10+C11+C12+C13+C14+C15+C16+C17+C18+C19+C20+C21+C22)/13</f>
        <v>6.276923076923077</v>
      </c>
      <c r="D9" s="45">
        <f>(D10+D11+D12+D13+D14+D15+D16+D17+D18+D19+D20+D21+D22)/13</f>
        <v>6.384615384615385</v>
      </c>
      <c r="E9" s="45">
        <f aca="true" t="shared" si="0" ref="E9:M9">(E10+E11+E12+E13+E14+E15+E16+E17+E18+E19+E20+E21+E22)/13</f>
        <v>0.9578388278388279</v>
      </c>
      <c r="F9" s="45">
        <f t="shared" si="0"/>
        <v>7.076923076923077</v>
      </c>
      <c r="G9" s="45">
        <f t="shared" si="0"/>
        <v>7.384615384615385</v>
      </c>
      <c r="H9" s="45">
        <f t="shared" si="0"/>
        <v>0.916083916083916</v>
      </c>
      <c r="I9" s="45">
        <f>(I10+I11+I12+I13+I15+I16+I17+I18+I20+I21+I22)</f>
        <v>17402894.47</v>
      </c>
      <c r="J9" s="45">
        <f>(J10+J11+J12+J13+J14+J15+J16+J17+J18+J19+J20+J21+J22)</f>
        <v>17121870.8</v>
      </c>
      <c r="K9" s="45">
        <f>J9/I9*100</f>
        <v>98.38519005855927</v>
      </c>
      <c r="L9" s="45">
        <f>I9-J9</f>
        <v>281023.66999999806</v>
      </c>
      <c r="M9" s="45">
        <f t="shared" si="0"/>
        <v>0.9396454695325502</v>
      </c>
      <c r="N9" s="46"/>
    </row>
    <row r="10" spans="1:14" ht="37.5" customHeight="1">
      <c r="A10" s="48">
        <v>1</v>
      </c>
      <c r="B10" s="49" t="s">
        <v>5</v>
      </c>
      <c r="C10" s="50">
        <v>5</v>
      </c>
      <c r="D10" s="50">
        <v>5</v>
      </c>
      <c r="E10" s="2">
        <f aca="true" t="shared" si="1" ref="E10:E20">C10/D10</f>
        <v>1</v>
      </c>
      <c r="F10" s="4">
        <v>5</v>
      </c>
      <c r="G10" s="4">
        <v>6</v>
      </c>
      <c r="H10" s="50">
        <f>F10/G10</f>
        <v>0.8333333333333334</v>
      </c>
      <c r="I10" s="2">
        <v>306802</v>
      </c>
      <c r="J10" s="2">
        <v>166560</v>
      </c>
      <c r="K10" s="2">
        <f>J10/I10</f>
        <v>0.5428908546880399</v>
      </c>
      <c r="L10" s="2">
        <f>I10-J10</f>
        <v>140242</v>
      </c>
      <c r="M10" s="2">
        <f aca="true" t="shared" si="2" ref="M10:M20">(0.7*E10)+(0.15*H10)+(0.15*K10)</f>
        <v>0.9064336282032059</v>
      </c>
      <c r="N10" s="6" t="s">
        <v>41</v>
      </c>
    </row>
    <row r="11" spans="1:16" ht="37.5" customHeight="1">
      <c r="A11" s="48">
        <v>2</v>
      </c>
      <c r="B11" s="49" t="s">
        <v>6</v>
      </c>
      <c r="C11" s="50">
        <v>8</v>
      </c>
      <c r="D11" s="50">
        <v>8</v>
      </c>
      <c r="E11" s="2">
        <f t="shared" si="1"/>
        <v>1</v>
      </c>
      <c r="F11" s="4">
        <v>8</v>
      </c>
      <c r="G11" s="4">
        <v>8</v>
      </c>
      <c r="H11" s="50">
        <f aca="true" t="shared" si="3" ref="H11:H47">F11/G11</f>
        <v>1</v>
      </c>
      <c r="I11" s="2">
        <v>20000</v>
      </c>
      <c r="J11" s="2">
        <v>20000</v>
      </c>
      <c r="K11" s="2">
        <f>J11/I11</f>
        <v>1</v>
      </c>
      <c r="L11" s="2">
        <f>I11-J11</f>
        <v>0</v>
      </c>
      <c r="M11" s="2">
        <f t="shared" si="2"/>
        <v>1</v>
      </c>
      <c r="N11" s="6" t="s">
        <v>41</v>
      </c>
      <c r="P11" s="52"/>
    </row>
    <row r="12" spans="1:14" ht="42.75" customHeight="1">
      <c r="A12" s="48">
        <v>3</v>
      </c>
      <c r="B12" s="49" t="s">
        <v>43</v>
      </c>
      <c r="C12" s="53">
        <v>8</v>
      </c>
      <c r="D12" s="53">
        <v>8</v>
      </c>
      <c r="E12" s="2">
        <f t="shared" si="1"/>
        <v>1</v>
      </c>
      <c r="F12" s="4">
        <v>8</v>
      </c>
      <c r="G12" s="4">
        <v>8</v>
      </c>
      <c r="H12" s="50">
        <f t="shared" si="3"/>
        <v>1</v>
      </c>
      <c r="I12" s="2">
        <v>9250213.47</v>
      </c>
      <c r="J12" s="2">
        <v>9225233.42</v>
      </c>
      <c r="K12" s="2">
        <f>J12/I12</f>
        <v>0.9972995163753772</v>
      </c>
      <c r="L12" s="2">
        <f>I12-J12</f>
        <v>24980.050000000745</v>
      </c>
      <c r="M12" s="2">
        <f t="shared" si="2"/>
        <v>0.9995949274563065</v>
      </c>
      <c r="N12" s="6" t="s">
        <v>41</v>
      </c>
    </row>
    <row r="13" spans="1:14" ht="39" customHeight="1">
      <c r="A13" s="48">
        <v>4</v>
      </c>
      <c r="B13" s="49" t="s">
        <v>7</v>
      </c>
      <c r="C13" s="50">
        <v>4</v>
      </c>
      <c r="D13" s="50">
        <v>4</v>
      </c>
      <c r="E13" s="2">
        <f t="shared" si="1"/>
        <v>1</v>
      </c>
      <c r="F13" s="4">
        <v>5</v>
      </c>
      <c r="G13" s="4">
        <v>5</v>
      </c>
      <c r="H13" s="50">
        <f t="shared" si="3"/>
        <v>1</v>
      </c>
      <c r="I13" s="2">
        <v>50000</v>
      </c>
      <c r="J13" s="2">
        <v>47028</v>
      </c>
      <c r="K13" s="2">
        <f>J13/I13</f>
        <v>0.94056</v>
      </c>
      <c r="L13" s="2">
        <f>I13-J13</f>
        <v>2972</v>
      </c>
      <c r="M13" s="2">
        <f t="shared" si="2"/>
        <v>0.991084</v>
      </c>
      <c r="N13" s="6" t="s">
        <v>41</v>
      </c>
    </row>
    <row r="14" spans="1:14" ht="33" customHeight="1">
      <c r="A14" s="48">
        <v>5</v>
      </c>
      <c r="B14" s="49" t="s">
        <v>8</v>
      </c>
      <c r="C14" s="50">
        <v>5</v>
      </c>
      <c r="D14" s="50">
        <v>5</v>
      </c>
      <c r="E14" s="2">
        <f t="shared" si="1"/>
        <v>1</v>
      </c>
      <c r="F14" s="4">
        <v>5</v>
      </c>
      <c r="G14" s="4">
        <v>5</v>
      </c>
      <c r="H14" s="50">
        <f t="shared" si="3"/>
        <v>1</v>
      </c>
      <c r="I14" s="54" t="s">
        <v>42</v>
      </c>
      <c r="J14" s="54"/>
      <c r="K14" s="54"/>
      <c r="L14" s="54"/>
      <c r="M14" s="2">
        <f>(0.8*E14)+(0.2*H14)</f>
        <v>1</v>
      </c>
      <c r="N14" s="6" t="s">
        <v>41</v>
      </c>
    </row>
    <row r="15" spans="1:14" ht="30.75" customHeight="1">
      <c r="A15" s="48">
        <v>6</v>
      </c>
      <c r="B15" s="49" t="s">
        <v>9</v>
      </c>
      <c r="C15" s="50">
        <f>1+1+0.98</f>
        <v>2.98</v>
      </c>
      <c r="D15" s="50">
        <v>3</v>
      </c>
      <c r="E15" s="2">
        <f t="shared" si="1"/>
        <v>0.9933333333333333</v>
      </c>
      <c r="F15" s="4">
        <v>2</v>
      </c>
      <c r="G15" s="4">
        <v>3</v>
      </c>
      <c r="H15" s="50">
        <f t="shared" si="3"/>
        <v>0.6666666666666666</v>
      </c>
      <c r="I15" s="2">
        <v>406549</v>
      </c>
      <c r="J15" s="2">
        <v>393732.67</v>
      </c>
      <c r="K15" s="2">
        <f>J15/I15</f>
        <v>0.9684753129389077</v>
      </c>
      <c r="L15" s="2">
        <f>I15-J15</f>
        <v>12816.330000000016</v>
      </c>
      <c r="M15" s="2">
        <f t="shared" si="2"/>
        <v>0.9406046302741694</v>
      </c>
      <c r="N15" s="6" t="s">
        <v>41</v>
      </c>
    </row>
    <row r="16" spans="1:14" ht="33.75" customHeight="1">
      <c r="A16" s="48">
        <v>7</v>
      </c>
      <c r="B16" s="49" t="s">
        <v>10</v>
      </c>
      <c r="C16" s="53">
        <v>1</v>
      </c>
      <c r="D16" s="53">
        <v>2</v>
      </c>
      <c r="E16" s="2">
        <f t="shared" si="1"/>
        <v>0.5</v>
      </c>
      <c r="F16" s="4">
        <v>1</v>
      </c>
      <c r="G16" s="4">
        <v>2</v>
      </c>
      <c r="H16" s="50">
        <f t="shared" si="3"/>
        <v>0.5</v>
      </c>
      <c r="I16" s="2">
        <v>100000</v>
      </c>
      <c r="J16" s="2">
        <v>0</v>
      </c>
      <c r="K16" s="2">
        <f>J16/I16</f>
        <v>0</v>
      </c>
      <c r="L16" s="2">
        <f>I16-J16</f>
        <v>100000</v>
      </c>
      <c r="M16" s="2">
        <f t="shared" si="2"/>
        <v>0.425</v>
      </c>
      <c r="N16" s="55" t="s">
        <v>57</v>
      </c>
    </row>
    <row r="17" spans="1:14" ht="44.25" customHeight="1">
      <c r="A17" s="48">
        <v>8</v>
      </c>
      <c r="B17" s="49" t="s">
        <v>11</v>
      </c>
      <c r="C17" s="50">
        <v>2</v>
      </c>
      <c r="D17" s="50">
        <v>2</v>
      </c>
      <c r="E17" s="2">
        <f t="shared" si="1"/>
        <v>1</v>
      </c>
      <c r="F17" s="4">
        <v>2</v>
      </c>
      <c r="G17" s="4">
        <v>2</v>
      </c>
      <c r="H17" s="50">
        <f t="shared" si="3"/>
        <v>1</v>
      </c>
      <c r="I17" s="2">
        <v>909000</v>
      </c>
      <c r="J17" s="2">
        <v>909000</v>
      </c>
      <c r="K17" s="2">
        <f>J17/I17</f>
        <v>1</v>
      </c>
      <c r="L17" s="2">
        <f>I17-J17</f>
        <v>0</v>
      </c>
      <c r="M17" s="2">
        <f t="shared" si="2"/>
        <v>1</v>
      </c>
      <c r="N17" s="6" t="s">
        <v>41</v>
      </c>
    </row>
    <row r="18" spans="1:14" ht="30.75" customHeight="1">
      <c r="A18" s="48">
        <v>9</v>
      </c>
      <c r="B18" s="49" t="s">
        <v>12</v>
      </c>
      <c r="C18" s="50">
        <v>9</v>
      </c>
      <c r="D18" s="50">
        <v>9</v>
      </c>
      <c r="E18" s="2">
        <f t="shared" si="1"/>
        <v>1</v>
      </c>
      <c r="F18" s="56">
        <v>7</v>
      </c>
      <c r="G18" s="56">
        <v>7</v>
      </c>
      <c r="H18" s="50">
        <f t="shared" si="3"/>
        <v>1</v>
      </c>
      <c r="I18" s="2">
        <v>675030</v>
      </c>
      <c r="J18" s="2">
        <v>675024.99</v>
      </c>
      <c r="K18" s="2">
        <f>J18/I18</f>
        <v>0.9999925781076396</v>
      </c>
      <c r="L18" s="2">
        <f>I18-J18</f>
        <v>5.010000000009313</v>
      </c>
      <c r="M18" s="2">
        <f t="shared" si="2"/>
        <v>0.9999988867161459</v>
      </c>
      <c r="N18" s="6" t="s">
        <v>41</v>
      </c>
    </row>
    <row r="19" spans="1:14" ht="45" customHeight="1">
      <c r="A19" s="48">
        <v>10</v>
      </c>
      <c r="B19" s="49" t="s">
        <v>13</v>
      </c>
      <c r="C19" s="50">
        <f>0.98+13</f>
        <v>13.98</v>
      </c>
      <c r="D19" s="50">
        <v>14</v>
      </c>
      <c r="E19" s="2">
        <f t="shared" si="1"/>
        <v>0.9985714285714286</v>
      </c>
      <c r="F19" s="4">
        <v>10</v>
      </c>
      <c r="G19" s="4">
        <v>11</v>
      </c>
      <c r="H19" s="50">
        <f t="shared" si="3"/>
        <v>0.9090909090909091</v>
      </c>
      <c r="I19" s="57" t="s">
        <v>42</v>
      </c>
      <c r="J19" s="57"/>
      <c r="K19" s="57"/>
      <c r="L19" s="57"/>
      <c r="M19" s="2">
        <f>(0.8*E19)+(0.2*H19)</f>
        <v>0.9806753246753248</v>
      </c>
      <c r="N19" s="6" t="s">
        <v>41</v>
      </c>
    </row>
    <row r="20" spans="1:14" ht="30.75" customHeight="1">
      <c r="A20" s="48">
        <v>11</v>
      </c>
      <c r="B20" s="49" t="s">
        <v>14</v>
      </c>
      <c r="C20" s="58">
        <v>8.64</v>
      </c>
      <c r="D20" s="58">
        <v>9</v>
      </c>
      <c r="E20" s="58">
        <f t="shared" si="1"/>
        <v>0.9600000000000001</v>
      </c>
      <c r="F20" s="58">
        <v>25</v>
      </c>
      <c r="G20" s="58">
        <v>25</v>
      </c>
      <c r="H20" s="58">
        <f t="shared" si="3"/>
        <v>1</v>
      </c>
      <c r="I20" s="58">
        <v>188200</v>
      </c>
      <c r="J20" s="58">
        <v>188200</v>
      </c>
      <c r="K20" s="58">
        <f>J20/I20</f>
        <v>1</v>
      </c>
      <c r="L20" s="58">
        <f>I20-J20</f>
        <v>0</v>
      </c>
      <c r="M20" s="53">
        <f t="shared" si="2"/>
        <v>0.9720000000000001</v>
      </c>
      <c r="N20" s="55" t="s">
        <v>41</v>
      </c>
    </row>
    <row r="21" spans="1:14" s="1" customFormat="1" ht="36" customHeight="1">
      <c r="A21" s="7">
        <v>12</v>
      </c>
      <c r="B21" s="5" t="s">
        <v>45</v>
      </c>
      <c r="C21" s="4">
        <v>10</v>
      </c>
      <c r="D21" s="3">
        <v>10</v>
      </c>
      <c r="E21" s="2">
        <f>C21/D21</f>
        <v>1</v>
      </c>
      <c r="F21" s="4">
        <v>10</v>
      </c>
      <c r="G21" s="4">
        <v>10</v>
      </c>
      <c r="H21" s="50">
        <f t="shared" si="3"/>
        <v>1</v>
      </c>
      <c r="I21" s="2">
        <v>4233100</v>
      </c>
      <c r="J21" s="2">
        <v>4233091.72</v>
      </c>
      <c r="K21" s="2">
        <f aca="true" t="shared" si="4" ref="K21:K47">J21/I21</f>
        <v>0.9999980439866764</v>
      </c>
      <c r="L21" s="2">
        <f>I21-J21</f>
        <v>8.28000000026077</v>
      </c>
      <c r="M21" s="2">
        <f>(0.7*E21)+(0.15*H21)+(0.15*K21)</f>
        <v>0.9999997065980014</v>
      </c>
      <c r="N21" s="6" t="s">
        <v>41</v>
      </c>
    </row>
    <row r="22" spans="1:14" ht="27.75" customHeight="1">
      <c r="A22" s="48">
        <v>19</v>
      </c>
      <c r="B22" s="59" t="s">
        <v>24</v>
      </c>
      <c r="C22" s="60">
        <f>1+1+1+1</f>
        <v>4</v>
      </c>
      <c r="D22" s="60">
        <v>4</v>
      </c>
      <c r="E22" s="2">
        <f>C22/D22</f>
        <v>1</v>
      </c>
      <c r="F22" s="4">
        <v>4</v>
      </c>
      <c r="G22" s="4">
        <v>4</v>
      </c>
      <c r="H22" s="50">
        <f t="shared" si="3"/>
        <v>1</v>
      </c>
      <c r="I22" s="2">
        <v>1264000</v>
      </c>
      <c r="J22" s="2">
        <v>1264000</v>
      </c>
      <c r="K22" s="2">
        <f t="shared" si="4"/>
        <v>1</v>
      </c>
      <c r="L22" s="2">
        <f>I22-J22</f>
        <v>0</v>
      </c>
      <c r="M22" s="2">
        <f>(0.7*E22)+(0.15*H22)+(0.15*K22)</f>
        <v>1</v>
      </c>
      <c r="N22" s="6" t="s">
        <v>41</v>
      </c>
    </row>
    <row r="23" spans="1:14" s="47" customFormat="1" ht="15">
      <c r="A23" s="61"/>
      <c r="B23" s="62" t="s">
        <v>17</v>
      </c>
      <c r="C23" s="63">
        <f>(C24+C25+C26)/3</f>
        <v>18.3</v>
      </c>
      <c r="D23" s="63">
        <f aca="true" t="shared" si="5" ref="D23:M23">(D24+D25+D26)/3</f>
        <v>18.666666666666668</v>
      </c>
      <c r="E23" s="63">
        <f t="shared" si="5"/>
        <v>0.9825396825396826</v>
      </c>
      <c r="F23" s="63">
        <f t="shared" si="5"/>
        <v>26.333333333333332</v>
      </c>
      <c r="G23" s="63">
        <f t="shared" si="5"/>
        <v>27.333333333333332</v>
      </c>
      <c r="H23" s="63">
        <f t="shared" si="5"/>
        <v>0.9500000000000001</v>
      </c>
      <c r="I23" s="64">
        <f>I24+I25+I26</f>
        <v>754390845.65</v>
      </c>
      <c r="J23" s="64">
        <f>J24+J25+J26</f>
        <v>754248958.99</v>
      </c>
      <c r="K23" s="64">
        <f>J23/I23*100</f>
        <v>99.98119189001058</v>
      </c>
      <c r="L23" s="64">
        <f>I23-J23</f>
        <v>141886.65999996662</v>
      </c>
      <c r="M23" s="63">
        <f t="shared" si="5"/>
        <v>0.9802616483891073</v>
      </c>
      <c r="N23" s="65"/>
    </row>
    <row r="24" spans="1:14" ht="15">
      <c r="A24" s="48">
        <v>13</v>
      </c>
      <c r="B24" s="49" t="s">
        <v>18</v>
      </c>
      <c r="C24" s="60">
        <v>24</v>
      </c>
      <c r="D24" s="60">
        <v>24</v>
      </c>
      <c r="E24" s="2">
        <f>C24/D24</f>
        <v>1</v>
      </c>
      <c r="F24" s="66">
        <v>44</v>
      </c>
      <c r="G24" s="66">
        <v>44</v>
      </c>
      <c r="H24" s="50">
        <f t="shared" si="3"/>
        <v>1</v>
      </c>
      <c r="I24" s="2">
        <v>439838926.63</v>
      </c>
      <c r="J24" s="2">
        <v>439697039.97</v>
      </c>
      <c r="K24" s="2">
        <f t="shared" si="4"/>
        <v>0.9996774122265915</v>
      </c>
      <c r="L24" s="2">
        <f>I24-J24</f>
        <v>141886.65999996662</v>
      </c>
      <c r="M24" s="2">
        <f>(0.7*E24)+(0.15*H24)+(0.15*K24)</f>
        <v>0.9999516118339887</v>
      </c>
      <c r="N24" s="6" t="s">
        <v>41</v>
      </c>
    </row>
    <row r="25" spans="1:14" ht="27" customHeight="1">
      <c r="A25" s="48">
        <v>15</v>
      </c>
      <c r="B25" s="49" t="s">
        <v>19</v>
      </c>
      <c r="C25" s="60">
        <v>11</v>
      </c>
      <c r="D25" s="60">
        <v>11</v>
      </c>
      <c r="E25" s="2">
        <f>C25/D25</f>
        <v>1</v>
      </c>
      <c r="F25" s="66">
        <v>18</v>
      </c>
      <c r="G25" s="66">
        <v>18</v>
      </c>
      <c r="H25" s="50">
        <f t="shared" si="3"/>
        <v>1</v>
      </c>
      <c r="I25" s="2">
        <v>314278919.02</v>
      </c>
      <c r="J25" s="2">
        <v>314278919.02</v>
      </c>
      <c r="K25" s="2">
        <f t="shared" si="4"/>
        <v>1</v>
      </c>
      <c r="L25" s="2">
        <f>I25-J25</f>
        <v>0</v>
      </c>
      <c r="M25" s="2">
        <f>(0.7*E25)+(0.15*H25)+(0.15*K25)</f>
        <v>1</v>
      </c>
      <c r="N25" s="6" t="s">
        <v>41</v>
      </c>
    </row>
    <row r="26" spans="1:14" ht="15">
      <c r="A26" s="48">
        <v>14</v>
      </c>
      <c r="B26" s="49" t="s">
        <v>15</v>
      </c>
      <c r="C26" s="60">
        <f>0.6+0.5+0.8+18</f>
        <v>19.9</v>
      </c>
      <c r="D26" s="60">
        <v>21</v>
      </c>
      <c r="E26" s="2">
        <f>C26/D26</f>
        <v>0.9476190476190476</v>
      </c>
      <c r="F26" s="66">
        <v>17</v>
      </c>
      <c r="G26" s="66">
        <v>20</v>
      </c>
      <c r="H26" s="50">
        <f t="shared" si="3"/>
        <v>0.85</v>
      </c>
      <c r="I26" s="2">
        <v>273000</v>
      </c>
      <c r="J26" s="2">
        <v>273000</v>
      </c>
      <c r="K26" s="2">
        <f t="shared" si="4"/>
        <v>1</v>
      </c>
      <c r="L26" s="2">
        <f>I26-J26</f>
        <v>0</v>
      </c>
      <c r="M26" s="2">
        <f>(0.7*E26)+(0.15*H26)+(0.15*K26)</f>
        <v>0.9408333333333333</v>
      </c>
      <c r="N26" s="6" t="s">
        <v>41</v>
      </c>
    </row>
    <row r="27" spans="1:14" s="47" customFormat="1" ht="15">
      <c r="A27" s="61"/>
      <c r="B27" s="67" t="s">
        <v>20</v>
      </c>
      <c r="C27" s="68">
        <f>(C28+C29+C30)/3</f>
        <v>5.2299999999999995</v>
      </c>
      <c r="D27" s="68">
        <f>(D28+D29+D30)/3</f>
        <v>5.333333333333333</v>
      </c>
      <c r="E27" s="68">
        <f>(E28+E29+E30)/3</f>
        <v>0.9885185185185185</v>
      </c>
      <c r="F27" s="68">
        <f>(F28+F29+F30)/3</f>
        <v>5</v>
      </c>
      <c r="G27" s="68">
        <f>(G28+G29+G30)/3</f>
        <v>5.333333333333333</v>
      </c>
      <c r="H27" s="68">
        <f>(H28+H29+H30)/3</f>
        <v>0.9629629629629629</v>
      </c>
      <c r="I27" s="68">
        <f>I28+I29+I30</f>
        <v>247239385.05</v>
      </c>
      <c r="J27" s="68">
        <f>J28+J29+J30</f>
        <v>245565446.72</v>
      </c>
      <c r="K27" s="64">
        <f>J27/I27*100</f>
        <v>99.32294835239884</v>
      </c>
      <c r="L27" s="64">
        <f>I27-J27</f>
        <v>1673938.330000013</v>
      </c>
      <c r="M27" s="68">
        <f>(M28+M29+M30)/3</f>
        <v>0.9857973145721693</v>
      </c>
      <c r="N27" s="65"/>
    </row>
    <row r="28" spans="1:14" ht="26.25" customHeight="1">
      <c r="A28" s="48">
        <v>16</v>
      </c>
      <c r="B28" s="49" t="s">
        <v>21</v>
      </c>
      <c r="C28" s="60">
        <f>1+1+1+1+1</f>
        <v>5</v>
      </c>
      <c r="D28" s="60">
        <v>5</v>
      </c>
      <c r="E28" s="2">
        <f>C28/D28</f>
        <v>1</v>
      </c>
      <c r="F28" s="66">
        <v>5</v>
      </c>
      <c r="G28" s="66">
        <v>5</v>
      </c>
      <c r="H28" s="50">
        <f t="shared" si="3"/>
        <v>1</v>
      </c>
      <c r="I28" s="2">
        <v>167073272.83</v>
      </c>
      <c r="J28" s="2">
        <v>165734854.06</v>
      </c>
      <c r="K28" s="2">
        <f t="shared" si="4"/>
        <v>0.9919890312356431</v>
      </c>
      <c r="L28" s="2">
        <f>I28-J28</f>
        <v>1338418.7700000107</v>
      </c>
      <c r="M28" s="2">
        <f>(0.7*E28)+(0.15*H28)+(0.15*K28)</f>
        <v>0.9987983546853465</v>
      </c>
      <c r="N28" s="6" t="s">
        <v>41</v>
      </c>
    </row>
    <row r="29" spans="1:14" ht="15">
      <c r="A29" s="48">
        <v>17</v>
      </c>
      <c r="B29" s="49" t="s">
        <v>22</v>
      </c>
      <c r="C29" s="60">
        <f>1+1+1+1+1+1+1+1+0.69</f>
        <v>8.69</v>
      </c>
      <c r="D29" s="60">
        <v>9</v>
      </c>
      <c r="E29" s="2">
        <f>C29/D29</f>
        <v>0.9655555555555555</v>
      </c>
      <c r="F29" s="69">
        <v>8</v>
      </c>
      <c r="G29" s="66">
        <v>9</v>
      </c>
      <c r="H29" s="50">
        <f t="shared" si="3"/>
        <v>0.8888888888888888</v>
      </c>
      <c r="I29" s="2">
        <v>80059301.22</v>
      </c>
      <c r="J29" s="2">
        <v>79723781.66</v>
      </c>
      <c r="K29" s="2">
        <f t="shared" si="4"/>
        <v>0.9958091120595969</v>
      </c>
      <c r="L29" s="2">
        <f>I29-J29</f>
        <v>335519.5600000024</v>
      </c>
      <c r="M29" s="2">
        <f>(0.7*E29)+(0.15*H29)+(0.15*K29)</f>
        <v>0.9585935890311617</v>
      </c>
      <c r="N29" s="6" t="s">
        <v>41</v>
      </c>
    </row>
    <row r="30" spans="1:14" ht="15">
      <c r="A30" s="48">
        <v>18</v>
      </c>
      <c r="B30" s="49" t="s">
        <v>23</v>
      </c>
      <c r="C30" s="60">
        <f>1+1</f>
        <v>2</v>
      </c>
      <c r="D30" s="60">
        <v>2</v>
      </c>
      <c r="E30" s="2">
        <f>C30/D30</f>
        <v>1</v>
      </c>
      <c r="F30" s="69">
        <v>2</v>
      </c>
      <c r="G30" s="66">
        <v>2</v>
      </c>
      <c r="H30" s="50">
        <f t="shared" si="3"/>
        <v>1</v>
      </c>
      <c r="I30" s="2">
        <v>106811</v>
      </c>
      <c r="J30" s="2">
        <v>106811</v>
      </c>
      <c r="K30" s="2">
        <f t="shared" si="4"/>
        <v>1</v>
      </c>
      <c r="L30" s="2">
        <f>I30-J30</f>
        <v>0</v>
      </c>
      <c r="M30" s="2">
        <f>(0.7*E30)+(0.15*H30)+(0.15*K30)</f>
        <v>1</v>
      </c>
      <c r="N30" s="6" t="s">
        <v>41</v>
      </c>
    </row>
    <row r="31" spans="1:14" s="47" customFormat="1" ht="15">
      <c r="A31" s="61"/>
      <c r="B31" s="62" t="s">
        <v>25</v>
      </c>
      <c r="C31" s="70">
        <f>(C32+C33)/2</f>
        <v>6.08</v>
      </c>
      <c r="D31" s="70">
        <f>(D32+D33)/2</f>
        <v>6.95</v>
      </c>
      <c r="E31" s="70">
        <f>(E32+E33)/2</f>
        <v>0.9138461538461538</v>
      </c>
      <c r="F31" s="70">
        <f>(F32+F33)/2</f>
        <v>8.5</v>
      </c>
      <c r="G31" s="70">
        <f>(G32+G33)/2</f>
        <v>9.5</v>
      </c>
      <c r="H31" s="70">
        <f>(H32+H33)/2</f>
        <v>0.9090909090909092</v>
      </c>
      <c r="I31" s="70">
        <f>I32+I33</f>
        <v>77285564.71</v>
      </c>
      <c r="J31" s="70">
        <f>J32+J33</f>
        <v>77267521.15</v>
      </c>
      <c r="K31" s="64">
        <f>J31/I31*100</f>
        <v>99.97665338919668</v>
      </c>
      <c r="L31" s="70">
        <f>I31-J31</f>
        <v>18043.559999987483</v>
      </c>
      <c r="M31" s="70">
        <f>(M32+M33)/2</f>
        <v>0.9260383932215122</v>
      </c>
      <c r="N31" s="65"/>
    </row>
    <row r="32" spans="1:14" ht="25.5" customHeight="1">
      <c r="A32" s="48">
        <v>20</v>
      </c>
      <c r="B32" s="59" t="s">
        <v>26</v>
      </c>
      <c r="C32" s="60">
        <f>1+0.89+0.77+0.7+0.74+0.9+0.96+0.95+0.5+1+1+1+1</f>
        <v>11.41</v>
      </c>
      <c r="D32" s="60">
        <v>13</v>
      </c>
      <c r="E32" s="2">
        <f>C32/D32</f>
        <v>0.8776923076923077</v>
      </c>
      <c r="F32" s="69">
        <v>9</v>
      </c>
      <c r="G32" s="69">
        <v>11</v>
      </c>
      <c r="H32" s="50">
        <f t="shared" si="3"/>
        <v>0.8181818181818182</v>
      </c>
      <c r="I32" s="2">
        <v>77105564.71</v>
      </c>
      <c r="J32" s="2">
        <v>77087521.15</v>
      </c>
      <c r="K32" s="2">
        <f t="shared" si="4"/>
        <v>0.9997659888742421</v>
      </c>
      <c r="L32" s="2">
        <f>I32-J32</f>
        <v>18043.559999987483</v>
      </c>
      <c r="M32" s="2">
        <f>(0.7*E32)+(0.15*H32)+(0.15*K32)</f>
        <v>0.8870767864430242</v>
      </c>
      <c r="N32" s="65" t="s">
        <v>56</v>
      </c>
    </row>
    <row r="33" spans="1:14" ht="27.75" customHeight="1">
      <c r="A33" s="48">
        <v>21</v>
      </c>
      <c r="B33" s="49" t="s">
        <v>27</v>
      </c>
      <c r="C33" s="60">
        <v>0.75</v>
      </c>
      <c r="D33" s="60">
        <v>0.9</v>
      </c>
      <c r="E33" s="2">
        <v>0.95</v>
      </c>
      <c r="F33" s="69">
        <v>8</v>
      </c>
      <c r="G33" s="69">
        <v>8</v>
      </c>
      <c r="H33" s="50">
        <f t="shared" si="3"/>
        <v>1</v>
      </c>
      <c r="I33" s="2">
        <v>180000</v>
      </c>
      <c r="J33" s="2">
        <v>180000</v>
      </c>
      <c r="K33" s="2">
        <f t="shared" si="4"/>
        <v>1</v>
      </c>
      <c r="L33" s="2">
        <f>I33-J33</f>
        <v>0</v>
      </c>
      <c r="M33" s="2">
        <f>(0.7*E33)+(0.15*H33)+(0.15*K33)</f>
        <v>0.965</v>
      </c>
      <c r="N33" s="6" t="s">
        <v>41</v>
      </c>
    </row>
    <row r="34" spans="1:14" s="47" customFormat="1" ht="15">
      <c r="A34" s="61"/>
      <c r="B34" s="62" t="s">
        <v>28</v>
      </c>
      <c r="C34" s="63">
        <f>C35</f>
        <v>10</v>
      </c>
      <c r="D34" s="63">
        <f aca="true" t="shared" si="6" ref="D34:M34">D35</f>
        <v>10</v>
      </c>
      <c r="E34" s="63">
        <f t="shared" si="6"/>
        <v>1</v>
      </c>
      <c r="F34" s="63">
        <f t="shared" si="6"/>
        <v>7</v>
      </c>
      <c r="G34" s="63">
        <f t="shared" si="6"/>
        <v>7</v>
      </c>
      <c r="H34" s="63">
        <f t="shared" si="6"/>
        <v>1</v>
      </c>
      <c r="I34" s="64">
        <f t="shared" si="6"/>
        <v>14332108</v>
      </c>
      <c r="J34" s="64">
        <f t="shared" si="6"/>
        <v>13845042.95</v>
      </c>
      <c r="K34" s="64">
        <f>J34/I34*100</f>
        <v>96.60158121889675</v>
      </c>
      <c r="L34" s="64">
        <f t="shared" si="6"/>
        <v>487065.05000000075</v>
      </c>
      <c r="M34" s="63">
        <f t="shared" si="6"/>
        <v>0.9949023718283452</v>
      </c>
      <c r="N34" s="65"/>
    </row>
    <row r="35" spans="1:14" ht="25.5">
      <c r="A35" s="48">
        <v>22</v>
      </c>
      <c r="B35" s="49" t="s">
        <v>29</v>
      </c>
      <c r="C35" s="60">
        <v>10</v>
      </c>
      <c r="D35" s="60">
        <v>10</v>
      </c>
      <c r="E35" s="2">
        <f>C35/D35</f>
        <v>1</v>
      </c>
      <c r="F35" s="69">
        <v>7</v>
      </c>
      <c r="G35" s="69">
        <v>7</v>
      </c>
      <c r="H35" s="50">
        <f t="shared" si="3"/>
        <v>1</v>
      </c>
      <c r="I35" s="2">
        <v>14332108</v>
      </c>
      <c r="J35" s="2">
        <v>13845042.95</v>
      </c>
      <c r="K35" s="2">
        <f t="shared" si="4"/>
        <v>0.9660158121889676</v>
      </c>
      <c r="L35" s="2">
        <f>I35-J35</f>
        <v>487065.05000000075</v>
      </c>
      <c r="M35" s="2">
        <f>(0.7*E35)+(0.15*H35)+(0.15*K35)</f>
        <v>0.9949023718283452</v>
      </c>
      <c r="N35" s="6" t="s">
        <v>41</v>
      </c>
    </row>
    <row r="36" spans="1:14" s="47" customFormat="1" ht="14.25" customHeight="1">
      <c r="A36" s="61"/>
      <c r="B36" s="62" t="s">
        <v>30</v>
      </c>
      <c r="C36" s="63">
        <f>(C37+C38)/2</f>
        <v>7.995</v>
      </c>
      <c r="D36" s="63">
        <f>(D37+D38)/2</f>
        <v>9</v>
      </c>
      <c r="E36" s="63">
        <f>(E37+E38)/2</f>
        <v>0.933</v>
      </c>
      <c r="F36" s="63">
        <f>(F37+F38)/2</f>
        <v>3</v>
      </c>
      <c r="G36" s="63">
        <f>(G37+G38)/2</f>
        <v>4.5</v>
      </c>
      <c r="H36" s="63">
        <f>(H37+H38)/2</f>
        <v>0.75</v>
      </c>
      <c r="I36" s="64">
        <f>I37+I38</f>
        <v>41975666.9</v>
      </c>
      <c r="J36" s="64">
        <f>J37+J38</f>
        <v>41157082.92</v>
      </c>
      <c r="K36" s="64">
        <f>J36/I36*100</f>
        <v>98.0498606920287</v>
      </c>
      <c r="L36" s="64">
        <f>I36-J36</f>
        <v>818583.9799999967</v>
      </c>
      <c r="M36" s="63">
        <f>(M37+M38)/2</f>
        <v>0.9131815796082816</v>
      </c>
      <c r="N36" s="65"/>
    </row>
    <row r="37" spans="1:14" s="47" customFormat="1" ht="29.25" customHeight="1">
      <c r="A37" s="48">
        <v>23</v>
      </c>
      <c r="B37" s="49" t="s">
        <v>31</v>
      </c>
      <c r="C37" s="60">
        <f>1+1+1</f>
        <v>3</v>
      </c>
      <c r="D37" s="60">
        <v>3</v>
      </c>
      <c r="E37" s="2">
        <f>C37/D37</f>
        <v>1</v>
      </c>
      <c r="F37" s="69">
        <v>3</v>
      </c>
      <c r="G37" s="69">
        <v>3</v>
      </c>
      <c r="H37" s="50">
        <f t="shared" si="3"/>
        <v>1</v>
      </c>
      <c r="I37" s="2">
        <v>16589684.52</v>
      </c>
      <c r="J37" s="2">
        <v>16589680.02</v>
      </c>
      <c r="K37" s="2">
        <f t="shared" si="4"/>
        <v>0.9999997287471022</v>
      </c>
      <c r="L37" s="2">
        <f>I37-J37</f>
        <v>4.5</v>
      </c>
      <c r="M37" s="2">
        <f>(0.7*E37)+(0.15*H37)+(0.15*K37)</f>
        <v>0.9999999593120653</v>
      </c>
      <c r="N37" s="6" t="s">
        <v>41</v>
      </c>
    </row>
    <row r="38" spans="1:14" ht="25.5">
      <c r="A38" s="48">
        <v>24</v>
      </c>
      <c r="B38" s="49" t="s">
        <v>32</v>
      </c>
      <c r="C38" s="60">
        <v>12.99</v>
      </c>
      <c r="D38" s="60">
        <v>15</v>
      </c>
      <c r="E38" s="2">
        <f>C38/D38</f>
        <v>0.866</v>
      </c>
      <c r="F38" s="69">
        <v>3</v>
      </c>
      <c r="G38" s="69">
        <v>6</v>
      </c>
      <c r="H38" s="50">
        <f t="shared" si="3"/>
        <v>0.5</v>
      </c>
      <c r="I38" s="2">
        <v>25385982.38</v>
      </c>
      <c r="J38" s="2">
        <v>24567402.9</v>
      </c>
      <c r="K38" s="2">
        <f t="shared" si="4"/>
        <v>0.9677546660299856</v>
      </c>
      <c r="L38" s="2">
        <f>I38-J38</f>
        <v>818579.4800000004</v>
      </c>
      <c r="M38" s="2">
        <f>(0.7*E38)+(0.15*H38)+(0.15*K38)</f>
        <v>0.8263631999044978</v>
      </c>
      <c r="N38" s="65" t="s">
        <v>56</v>
      </c>
    </row>
    <row r="39" spans="1:14" s="47" customFormat="1" ht="14.25" customHeight="1">
      <c r="A39" s="61"/>
      <c r="B39" s="62" t="s">
        <v>33</v>
      </c>
      <c r="C39" s="63">
        <f>(C40+C41+C42+C43+C44+C45)/6</f>
        <v>6.666666666666667</v>
      </c>
      <c r="D39" s="63">
        <f>(D40+D41+D42+D43+D44+D45)/6</f>
        <v>7</v>
      </c>
      <c r="E39" s="63">
        <f>(E40+E41+E42+E43+E44+E45)/6</f>
        <v>0.9547619047619048</v>
      </c>
      <c r="F39" s="63">
        <f>(F40+F41+F42+F43+F44+F45)/6</f>
        <v>5.483333333333333</v>
      </c>
      <c r="G39" s="63">
        <f>(G40+G41+G42+G43+G44+G45)/6</f>
        <v>6</v>
      </c>
      <c r="H39" s="63">
        <f>(H40+H41+H42+H43+H44+H45)/6</f>
        <v>0.897348484848485</v>
      </c>
      <c r="I39" s="64">
        <f>I40+I41+I42+I43+I44+I45</f>
        <v>280014074.15999997</v>
      </c>
      <c r="J39" s="64">
        <f>J40+J41+J42+J43+J44+J45</f>
        <v>261358669.17000002</v>
      </c>
      <c r="K39" s="64">
        <f>J39/I39*100</f>
        <v>93.3376902407626</v>
      </c>
      <c r="L39" s="64">
        <f>I39-J39</f>
        <v>18655404.98999995</v>
      </c>
      <c r="M39" s="63">
        <f>(M40+M41+M42+M43+M44+M45)/6</f>
        <v>0.9492821746901475</v>
      </c>
      <c r="N39" s="65"/>
    </row>
    <row r="40" spans="1:14" ht="27.75" customHeight="1">
      <c r="A40" s="48">
        <v>25</v>
      </c>
      <c r="B40" s="49" t="s">
        <v>34</v>
      </c>
      <c r="C40" s="60">
        <v>13</v>
      </c>
      <c r="D40" s="60">
        <v>14</v>
      </c>
      <c r="E40" s="2">
        <f>C40/D40</f>
        <v>0.9285714285714286</v>
      </c>
      <c r="F40" s="69">
        <v>10</v>
      </c>
      <c r="G40" s="69">
        <v>11</v>
      </c>
      <c r="H40" s="50">
        <f t="shared" si="3"/>
        <v>0.9090909090909091</v>
      </c>
      <c r="I40" s="2">
        <v>38331404.19</v>
      </c>
      <c r="J40" s="2">
        <v>37740597.42</v>
      </c>
      <c r="K40" s="2">
        <f t="shared" si="4"/>
        <v>0.9845868738053137</v>
      </c>
      <c r="L40" s="2">
        <f aca="true" t="shared" si="7" ref="L40:L45">I40-J40</f>
        <v>590806.7699999958</v>
      </c>
      <c r="M40" s="2">
        <f aca="true" t="shared" si="8" ref="M40:M45">(0.7*E40)+(0.15*H40)+(0.15*K40)</f>
        <v>0.9340516674344335</v>
      </c>
      <c r="N40" s="6" t="s">
        <v>41</v>
      </c>
    </row>
    <row r="41" spans="1:14" ht="39" customHeight="1">
      <c r="A41" s="48">
        <v>26</v>
      </c>
      <c r="B41" s="49" t="s">
        <v>35</v>
      </c>
      <c r="C41" s="60">
        <v>12</v>
      </c>
      <c r="D41" s="60">
        <v>12</v>
      </c>
      <c r="E41" s="2">
        <f>C41/D41</f>
        <v>1</v>
      </c>
      <c r="F41" s="69">
        <v>10</v>
      </c>
      <c r="G41" s="69">
        <v>10</v>
      </c>
      <c r="H41" s="50">
        <f t="shared" si="3"/>
        <v>1</v>
      </c>
      <c r="I41" s="2">
        <v>40224253.6</v>
      </c>
      <c r="J41" s="2">
        <v>40194515.26</v>
      </c>
      <c r="K41" s="2">
        <f>J41/I41</f>
        <v>0.9992606863437237</v>
      </c>
      <c r="L41" s="2">
        <f t="shared" si="7"/>
        <v>29738.340000003576</v>
      </c>
      <c r="M41" s="2">
        <f t="shared" si="8"/>
        <v>0.9998891029515585</v>
      </c>
      <c r="N41" s="6" t="s">
        <v>41</v>
      </c>
    </row>
    <row r="42" spans="1:14" ht="28.5" customHeight="1">
      <c r="A42" s="48">
        <v>27</v>
      </c>
      <c r="B42" s="49" t="s">
        <v>36</v>
      </c>
      <c r="C42" s="60">
        <v>4</v>
      </c>
      <c r="D42" s="60">
        <v>4</v>
      </c>
      <c r="E42" s="2">
        <f>C42/D42</f>
        <v>1</v>
      </c>
      <c r="F42" s="69">
        <v>3.9</v>
      </c>
      <c r="G42" s="69">
        <v>4</v>
      </c>
      <c r="H42" s="50">
        <f t="shared" si="3"/>
        <v>0.975</v>
      </c>
      <c r="I42" s="2">
        <v>19710396.06</v>
      </c>
      <c r="J42" s="2">
        <v>19055077.24</v>
      </c>
      <c r="K42" s="2">
        <f t="shared" si="4"/>
        <v>0.9667526305404945</v>
      </c>
      <c r="L42" s="2">
        <f t="shared" si="7"/>
        <v>655318.8200000003</v>
      </c>
      <c r="M42" s="2">
        <f t="shared" si="8"/>
        <v>0.9912628945810741</v>
      </c>
      <c r="N42" s="6" t="s">
        <v>41</v>
      </c>
    </row>
    <row r="43" spans="1:14" ht="51" customHeight="1">
      <c r="A43" s="48">
        <v>28</v>
      </c>
      <c r="B43" s="49" t="s">
        <v>37</v>
      </c>
      <c r="C43" s="60">
        <v>1</v>
      </c>
      <c r="D43" s="60">
        <v>1</v>
      </c>
      <c r="E43" s="2">
        <f>C43/D43</f>
        <v>1</v>
      </c>
      <c r="F43" s="69">
        <v>1</v>
      </c>
      <c r="G43" s="69">
        <v>1</v>
      </c>
      <c r="H43" s="50">
        <f t="shared" si="3"/>
        <v>1</v>
      </c>
      <c r="I43" s="2">
        <v>2070658.32</v>
      </c>
      <c r="J43" s="2">
        <v>2070658.32</v>
      </c>
      <c r="K43" s="2">
        <f t="shared" si="4"/>
        <v>1</v>
      </c>
      <c r="L43" s="2">
        <f t="shared" si="7"/>
        <v>0</v>
      </c>
      <c r="M43" s="2">
        <f t="shared" si="8"/>
        <v>1</v>
      </c>
      <c r="N43" s="6" t="s">
        <v>41</v>
      </c>
    </row>
    <row r="44" spans="1:14" ht="30" customHeight="1">
      <c r="A44" s="48">
        <v>29</v>
      </c>
      <c r="B44" s="49" t="s">
        <v>16</v>
      </c>
      <c r="C44" s="60">
        <v>6</v>
      </c>
      <c r="D44" s="60">
        <v>6</v>
      </c>
      <c r="E44" s="2">
        <f>C44/D44</f>
        <v>1</v>
      </c>
      <c r="F44" s="69">
        <v>6</v>
      </c>
      <c r="G44" s="69">
        <v>6</v>
      </c>
      <c r="H44" s="50">
        <f t="shared" si="3"/>
        <v>1</v>
      </c>
      <c r="I44" s="2">
        <v>20550</v>
      </c>
      <c r="J44" s="2">
        <v>20550</v>
      </c>
      <c r="K44" s="2">
        <f t="shared" si="4"/>
        <v>1</v>
      </c>
      <c r="L44" s="2">
        <f t="shared" si="7"/>
        <v>0</v>
      </c>
      <c r="M44" s="2">
        <f t="shared" si="8"/>
        <v>1</v>
      </c>
      <c r="N44" s="6" t="s">
        <v>41</v>
      </c>
    </row>
    <row r="45" spans="1:14" ht="27.75" customHeight="1">
      <c r="A45" s="48">
        <v>30</v>
      </c>
      <c r="B45" s="49" t="s">
        <v>44</v>
      </c>
      <c r="C45" s="60">
        <v>4</v>
      </c>
      <c r="D45" s="60">
        <v>5</v>
      </c>
      <c r="E45" s="2">
        <f>C45/D45</f>
        <v>0.8</v>
      </c>
      <c r="F45" s="69">
        <v>2</v>
      </c>
      <c r="G45" s="69">
        <v>4</v>
      </c>
      <c r="H45" s="50">
        <f t="shared" si="3"/>
        <v>0.5</v>
      </c>
      <c r="I45" s="2">
        <v>179656811.99</v>
      </c>
      <c r="J45" s="2">
        <v>162277270.93</v>
      </c>
      <c r="K45" s="2">
        <f t="shared" si="4"/>
        <v>0.9032625544921316</v>
      </c>
      <c r="L45" s="2">
        <f t="shared" si="7"/>
        <v>17379541.060000002</v>
      </c>
      <c r="M45" s="2">
        <f t="shared" si="8"/>
        <v>0.7704893831738197</v>
      </c>
      <c r="N45" s="65" t="s">
        <v>61</v>
      </c>
    </row>
    <row r="46" spans="1:14" s="47" customFormat="1" ht="15" customHeight="1">
      <c r="A46" s="61"/>
      <c r="B46" s="62" t="s">
        <v>38</v>
      </c>
      <c r="C46" s="63">
        <f>C47</f>
        <v>14.34</v>
      </c>
      <c r="D46" s="63">
        <f aca="true" t="shared" si="9" ref="D46:M46">D47</f>
        <v>16</v>
      </c>
      <c r="E46" s="63">
        <f t="shared" si="9"/>
        <v>0.89625</v>
      </c>
      <c r="F46" s="63">
        <f t="shared" si="9"/>
        <v>3</v>
      </c>
      <c r="G46" s="63">
        <f t="shared" si="9"/>
        <v>3</v>
      </c>
      <c r="H46" s="63">
        <f t="shared" si="9"/>
        <v>1</v>
      </c>
      <c r="I46" s="64">
        <f t="shared" si="9"/>
        <v>79881517.55</v>
      </c>
      <c r="J46" s="64">
        <f t="shared" si="9"/>
        <v>79835617.55</v>
      </c>
      <c r="K46" s="64">
        <f>J46/I46*100</f>
        <v>99.94253989983194</v>
      </c>
      <c r="L46" s="64">
        <f t="shared" si="9"/>
        <v>45900</v>
      </c>
      <c r="M46" s="63">
        <f t="shared" si="9"/>
        <v>0.9272888098497478</v>
      </c>
      <c r="N46" s="65"/>
    </row>
    <row r="47" spans="1:14" ht="25.5">
      <c r="A47" s="48">
        <v>31</v>
      </c>
      <c r="B47" s="49" t="s">
        <v>39</v>
      </c>
      <c r="C47" s="60">
        <f>1+1+0.76+1+0.83+1+0.71+0.43+0.94+1+0.99+1+1+1+0.82+0.86</f>
        <v>14.34</v>
      </c>
      <c r="D47" s="60">
        <v>16</v>
      </c>
      <c r="E47" s="2">
        <f>C47/D47</f>
        <v>0.89625</v>
      </c>
      <c r="F47" s="69">
        <v>3</v>
      </c>
      <c r="G47" s="69">
        <v>3</v>
      </c>
      <c r="H47" s="50">
        <f t="shared" si="3"/>
        <v>1</v>
      </c>
      <c r="I47" s="2">
        <v>79881517.55</v>
      </c>
      <c r="J47" s="2">
        <v>79835617.55</v>
      </c>
      <c r="K47" s="2">
        <f t="shared" si="4"/>
        <v>0.9994253989983194</v>
      </c>
      <c r="L47" s="2">
        <f>I47-J47</f>
        <v>45900</v>
      </c>
      <c r="M47" s="2">
        <f>(0.7*E47)+(0.15*H47)+(0.15*K47)</f>
        <v>0.9272888098497478</v>
      </c>
      <c r="N47" s="6" t="s">
        <v>41</v>
      </c>
    </row>
    <row r="48" spans="1:14" ht="29.25" customHeight="1" thickBot="1">
      <c r="A48" s="71"/>
      <c r="B48" s="72" t="s">
        <v>40</v>
      </c>
      <c r="C48" s="73">
        <f>(C9+C23+C27+C31+C34+C36+C39+C46)/8</f>
        <v>9.361073717948717</v>
      </c>
      <c r="D48" s="73">
        <f aca="true" t="shared" si="10" ref="D48:M48">(D9+D23+D27+D31+D34+D36+D39+D46)/8</f>
        <v>9.916826923076922</v>
      </c>
      <c r="E48" s="73">
        <f t="shared" si="10"/>
        <v>0.953344385938136</v>
      </c>
      <c r="F48" s="73">
        <f t="shared" si="10"/>
        <v>8.174198717948718</v>
      </c>
      <c r="G48" s="73">
        <f t="shared" si="10"/>
        <v>8.756410256410255</v>
      </c>
      <c r="H48" s="73">
        <f t="shared" si="10"/>
        <v>0.9231857841232841</v>
      </c>
      <c r="I48" s="73">
        <f>I9+I23+I27+I31+I34+I36+I39+I46</f>
        <v>1512522056.49</v>
      </c>
      <c r="J48" s="73">
        <f>J9+J23+J27+J31+J34+J36+J39+J46</f>
        <v>1490400210.2500002</v>
      </c>
      <c r="K48" s="73">
        <f>J48/I48*100</f>
        <v>98.53741992422006</v>
      </c>
      <c r="L48" s="73">
        <f>L9+L23+L27+L31+L34+L36+L39+L46</f>
        <v>22121846.239999913</v>
      </c>
      <c r="M48" s="73">
        <f t="shared" si="10"/>
        <v>0.9520497202114826</v>
      </c>
      <c r="N48" s="74"/>
    </row>
    <row r="49" spans="3:13" ht="15"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</row>
    <row r="50" spans="9:10" ht="15">
      <c r="I50" s="79"/>
      <c r="J50" s="79"/>
    </row>
    <row r="51" spans="9:12" ht="15">
      <c r="I51" s="79"/>
      <c r="J51" s="79"/>
      <c r="L51" s="81"/>
    </row>
    <row r="52" spans="9:10" ht="15">
      <c r="I52" s="81"/>
      <c r="J52" s="81"/>
    </row>
    <row r="53" spans="9:12" ht="15">
      <c r="I53" s="81"/>
      <c r="J53" s="81"/>
      <c r="L53" s="81"/>
    </row>
  </sheetData>
  <sheetProtection/>
  <mergeCells count="12">
    <mergeCell ref="M1:N1"/>
    <mergeCell ref="I14:L14"/>
    <mergeCell ref="I19:L19"/>
    <mergeCell ref="A2:N2"/>
    <mergeCell ref="A4:A7"/>
    <mergeCell ref="M4:N4"/>
    <mergeCell ref="N5:N7"/>
    <mergeCell ref="B4:B7"/>
    <mergeCell ref="C4:E6"/>
    <mergeCell ref="F4:H6"/>
    <mergeCell ref="I4:L6"/>
    <mergeCell ref="M5:M7"/>
  </mergeCells>
  <printOptions gridLines="1"/>
  <pageMargins left="0.35433070866141736" right="0.35433070866141736" top="0.5511811023622047" bottom="0.35433070866141736" header="0.5118110236220472" footer="0.5118110236220472"/>
  <pageSetup fitToHeight="2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KSR-1</dc:creator>
  <cp:keywords/>
  <dc:description/>
  <cp:lastModifiedBy>ksr-2</cp:lastModifiedBy>
  <cp:lastPrinted>2023-03-17T09:21:46Z</cp:lastPrinted>
  <dcterms:created xsi:type="dcterms:W3CDTF">2021-03-05T07:21:44Z</dcterms:created>
  <dcterms:modified xsi:type="dcterms:W3CDTF">2023-04-12T11:26:53Z</dcterms:modified>
  <cp:category/>
  <cp:version/>
  <cp:contentType/>
  <cp:contentStatus/>
  <cp:revision>2</cp:revision>
</cp:coreProperties>
</file>